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thi\SiddharthIndustries\"/>
    </mc:Choice>
  </mc:AlternateContent>
  <bookViews>
    <workbookView xWindow="0" yWindow="0" windowWidth="20490" windowHeight="7530"/>
  </bookViews>
  <sheets>
    <sheet name="Incentive" sheetId="18" r:id="rId1"/>
    <sheet name="Sheet1" sheetId="19" r:id="rId2"/>
  </sheets>
  <definedNames>
    <definedName name="_xlnm._FilterDatabase" localSheetId="0" hidden="1">Incentive!$A$7:$AF$18</definedName>
    <definedName name="Payon">Incentive!$P$1</definedName>
    <definedName name="Payroll">Incentive!$B$5:$AD$17</definedName>
  </definedNames>
  <calcPr calcId="171027"/>
</workbook>
</file>

<file path=xl/calcChain.xml><?xml version="1.0" encoding="utf-8"?>
<calcChain xmlns="http://schemas.openxmlformats.org/spreadsheetml/2006/main">
  <c r="B11" i="18" l="1"/>
  <c r="B12" i="18"/>
  <c r="B13" i="18"/>
  <c r="B14" i="18"/>
  <c r="B15" i="18" s="1"/>
  <c r="B16" i="18" s="1"/>
  <c r="B17" i="18" s="1"/>
  <c r="R17" i="18" l="1"/>
  <c r="L17" i="18"/>
  <c r="M17" i="18" s="1"/>
  <c r="R16" i="18"/>
  <c r="L16" i="18"/>
  <c r="M16" i="18" s="1"/>
  <c r="R15" i="18"/>
  <c r="L15" i="18"/>
  <c r="M15" i="18" s="1"/>
  <c r="O17" i="18" l="1"/>
  <c r="N17" i="18"/>
  <c r="O16" i="18"/>
  <c r="N16" i="18"/>
  <c r="U16" i="18" s="1"/>
  <c r="O15" i="18"/>
  <c r="N15" i="18"/>
  <c r="R14" i="18"/>
  <c r="R13" i="18"/>
  <c r="R12" i="18"/>
  <c r="R11" i="18"/>
  <c r="R10" i="18"/>
  <c r="R9" i="18"/>
  <c r="R8" i="18"/>
  <c r="B10" i="18"/>
  <c r="AA18" i="18"/>
  <c r="S16" i="18" l="1"/>
  <c r="T16" i="18" s="1"/>
  <c r="V16" i="18" s="1"/>
  <c r="W16" i="18" s="1"/>
  <c r="Z16" i="18" s="1"/>
  <c r="AC16" i="18" s="1"/>
  <c r="S17" i="18"/>
  <c r="U17" i="18"/>
  <c r="S15" i="18"/>
  <c r="U15" i="18"/>
  <c r="L14" i="18"/>
  <c r="L13" i="18"/>
  <c r="M13" i="18" s="1"/>
  <c r="L12" i="18"/>
  <c r="M12" i="18" s="1"/>
  <c r="O12" i="18" s="1"/>
  <c r="L11" i="18"/>
  <c r="L10" i="18"/>
  <c r="X9" i="18"/>
  <c r="L9" i="18"/>
  <c r="X8" i="18"/>
  <c r="L8" i="18"/>
  <c r="A9" i="18"/>
  <c r="A12" i="18" s="1"/>
  <c r="A13" i="18" s="1"/>
  <c r="A11" i="18" s="1"/>
  <c r="A14" i="18" s="1"/>
  <c r="A10" i="18" s="1"/>
  <c r="A8" i="18" s="1"/>
  <c r="T17" i="18" l="1"/>
  <c r="V17" i="18" s="1"/>
  <c r="W17" i="18" s="1"/>
  <c r="Z17" i="18" s="1"/>
  <c r="AC17" i="18" s="1"/>
  <c r="T15" i="18"/>
  <c r="V15" i="18" s="1"/>
  <c r="W15" i="18" s="1"/>
  <c r="Z15" i="18" s="1"/>
  <c r="AC15" i="18" s="1"/>
  <c r="M9" i="18"/>
  <c r="N9" i="18" s="1"/>
  <c r="M10" i="18"/>
  <c r="O10" i="18" s="1"/>
  <c r="M14" i="18"/>
  <c r="O14" i="18" s="1"/>
  <c r="O13" i="18"/>
  <c r="N13" i="18"/>
  <c r="M8" i="18"/>
  <c r="M11" i="18"/>
  <c r="N12" i="18"/>
  <c r="S12" i="18" s="1"/>
  <c r="S13" i="18" l="1"/>
  <c r="T13" i="18" s="1"/>
  <c r="U9" i="18"/>
  <c r="N14" i="18"/>
  <c r="S14" i="18" s="1"/>
  <c r="O9" i="18"/>
  <c r="S9" i="18" s="1"/>
  <c r="N10" i="18"/>
  <c r="S10" i="18" s="1"/>
  <c r="U13" i="18"/>
  <c r="U12" i="18"/>
  <c r="N11" i="18"/>
  <c r="O11" i="18"/>
  <c r="N8" i="18"/>
  <c r="O8" i="18"/>
  <c r="U14" i="18" l="1"/>
  <c r="S8" i="18"/>
  <c r="S11" i="18"/>
  <c r="T10" i="18"/>
  <c r="U10" i="18"/>
  <c r="V13" i="18"/>
  <c r="W13" i="18" s="1"/>
  <c r="U11" i="18"/>
  <c r="T9" i="18"/>
  <c r="U8" i="18"/>
  <c r="T12" i="18"/>
  <c r="V12" i="18" s="1"/>
  <c r="W12" i="18" s="1"/>
  <c r="T14" i="18"/>
  <c r="V14" i="18" l="1"/>
  <c r="W14" i="18" s="1"/>
  <c r="Z14" i="18" s="1"/>
  <c r="AC14" i="18" s="1"/>
  <c r="AF8" i="18"/>
  <c r="Z13" i="18"/>
  <c r="AC13" i="18" s="1"/>
  <c r="Z12" i="18"/>
  <c r="AC12" i="18" s="1"/>
  <c r="V10" i="18"/>
  <c r="W10" i="18" s="1"/>
  <c r="T11" i="18"/>
  <c r="V11" i="18" s="1"/>
  <c r="W11" i="18" s="1"/>
  <c r="T8" i="18"/>
  <c r="V8" i="18" s="1"/>
  <c r="W8" i="18" s="1"/>
  <c r="V9" i="18"/>
  <c r="Z11" i="18" l="1"/>
  <c r="AC11" i="18" s="1"/>
  <c r="Z8" i="18"/>
  <c r="AC8" i="18" s="1"/>
  <c r="Z10" i="18"/>
  <c r="AC10" i="18" s="1"/>
  <c r="V18" i="18"/>
  <c r="W9" i="18"/>
  <c r="Z9" i="18" s="1"/>
  <c r="AC9" i="18" l="1"/>
  <c r="AC18" i="18" l="1"/>
  <c r="Z18" i="18"/>
</calcChain>
</file>

<file path=xl/sharedStrings.xml><?xml version="1.0" encoding="utf-8"?>
<sst xmlns="http://schemas.openxmlformats.org/spreadsheetml/2006/main" count="112" uniqueCount="108">
  <si>
    <t>NO OF</t>
  </si>
  <si>
    <t>Employee's</t>
  </si>
  <si>
    <t>Total Deduc</t>
  </si>
  <si>
    <t>SL</t>
  </si>
  <si>
    <t xml:space="preserve">Days </t>
  </si>
  <si>
    <t>GROSS</t>
  </si>
  <si>
    <t>No</t>
  </si>
  <si>
    <t>worked</t>
  </si>
  <si>
    <t>Salary</t>
  </si>
  <si>
    <t>Ee's</t>
  </si>
  <si>
    <t>ESI</t>
  </si>
  <si>
    <t>PF</t>
  </si>
  <si>
    <t>ESI Wage</t>
  </si>
  <si>
    <t>Signature</t>
  </si>
  <si>
    <t>ESI + PF</t>
  </si>
  <si>
    <t>OT WAGES</t>
  </si>
  <si>
    <t>PER DAY SALARY</t>
  </si>
  <si>
    <t>ORIGNAL NAME</t>
  </si>
  <si>
    <t>FORM XVII</t>
  </si>
  <si>
    <t>(See Rule 78(1)(A)(i) of the Tamil Nadu Contract  Labour Rules,  1975)</t>
  </si>
  <si>
    <t>HRA</t>
  </si>
  <si>
    <t>BASIC+DA</t>
  </si>
  <si>
    <t>a/c number</t>
  </si>
  <si>
    <t>OT SALARY</t>
  </si>
  <si>
    <t>OT / HRS</t>
  </si>
  <si>
    <t>1743166 00000 7197</t>
  </si>
  <si>
    <t>1743166 00000 6760</t>
  </si>
  <si>
    <t>1743166 00000 6746</t>
  </si>
  <si>
    <t>1743155 00000 14428</t>
  </si>
  <si>
    <t>1743166 00000 7014</t>
  </si>
  <si>
    <t>1743166 00000 6805</t>
  </si>
  <si>
    <t>1743166 00000 6772</t>
  </si>
  <si>
    <t>NAVEEN KUMAR .R</t>
  </si>
  <si>
    <t>BALU.U</t>
  </si>
  <si>
    <t>KUMARVEL.S</t>
  </si>
  <si>
    <t>GOVINDARAJ .S</t>
  </si>
  <si>
    <t>DHINAKARAN .Y</t>
  </si>
  <si>
    <t>MANIVEL .C</t>
  </si>
  <si>
    <t>SELVA KUMAR.B</t>
  </si>
  <si>
    <t>VELAYUDHAM .K</t>
  </si>
  <si>
    <t xml:space="preserve">thirupathi </t>
  </si>
  <si>
    <t>perumal .G</t>
  </si>
  <si>
    <t>advance</t>
  </si>
  <si>
    <t>balance advance</t>
  </si>
  <si>
    <t>food allowance</t>
  </si>
  <si>
    <t>Incentive</t>
  </si>
  <si>
    <t>Salary As per PF</t>
  </si>
  <si>
    <t>Total Days</t>
  </si>
  <si>
    <t>Actual Salary</t>
  </si>
  <si>
    <t>Worked Salary</t>
  </si>
  <si>
    <t>REGISTER OF WAGES FOR THE MONTH OF FEB 2017</t>
  </si>
  <si>
    <t xml:space="preserve"> SIDDHARTH INDUSTRIES SALARY MONTH OF FEB-2017</t>
  </si>
  <si>
    <t>Total Salary</t>
  </si>
  <si>
    <t>Less advance</t>
  </si>
  <si>
    <t>Sl no</t>
  </si>
  <si>
    <t>From resico now at SI</t>
  </si>
  <si>
    <t>T_Payroll</t>
  </si>
  <si>
    <t>Mon-Year</t>
  </si>
  <si>
    <t>EmpID</t>
  </si>
  <si>
    <t>EmpName</t>
  </si>
  <si>
    <t>PF Number</t>
  </si>
  <si>
    <t>Bank A/C Number</t>
  </si>
  <si>
    <t>Payroll Month</t>
  </si>
  <si>
    <t>E003</t>
  </si>
  <si>
    <t>E004</t>
  </si>
  <si>
    <t>E011</t>
  </si>
  <si>
    <t>E010</t>
  </si>
  <si>
    <t>E002</t>
  </si>
  <si>
    <t>E006</t>
  </si>
  <si>
    <t>E007</t>
  </si>
  <si>
    <t>E008</t>
  </si>
  <si>
    <t>E005</t>
  </si>
  <si>
    <t>E009</t>
  </si>
  <si>
    <t>ESI Number</t>
  </si>
  <si>
    <t>UAN NO</t>
  </si>
  <si>
    <t>TNAMB15564200000010028</t>
  </si>
  <si>
    <t>101033275864</t>
  </si>
  <si>
    <t>5126949981</t>
  </si>
  <si>
    <t>TNAMB15564200000010021</t>
  </si>
  <si>
    <t>101031516114</t>
  </si>
  <si>
    <t>5126778930</t>
  </si>
  <si>
    <t>TNAMB15564200000010019</t>
  </si>
  <si>
    <t>5126778879</t>
  </si>
  <si>
    <t>101031516095</t>
  </si>
  <si>
    <t>TNAMB15564200000010013</t>
  </si>
  <si>
    <t>TNAMB15564200000010018</t>
  </si>
  <si>
    <t>5126778877</t>
  </si>
  <si>
    <t>101031516082</t>
  </si>
  <si>
    <t>TNAMB15564200000010004</t>
  </si>
  <si>
    <t>101031515742</t>
  </si>
  <si>
    <t>5126778873</t>
  </si>
  <si>
    <t>TNAMB15564200000010017</t>
  </si>
  <si>
    <t>101031516076</t>
  </si>
  <si>
    <t>5126949987</t>
  </si>
  <si>
    <t>101031516030</t>
  </si>
  <si>
    <t>5126778878</t>
  </si>
  <si>
    <t>TNAMB10131780000000008</t>
  </si>
  <si>
    <t>100825305470</t>
  </si>
  <si>
    <t>5123869475</t>
  </si>
  <si>
    <t>TNAMB10131780000000012</t>
  </si>
  <si>
    <t>100832179516</t>
  </si>
  <si>
    <t>5123918119</t>
  </si>
  <si>
    <t>TNAMB10131780000000046</t>
  </si>
  <si>
    <t>5125446416</t>
  </si>
  <si>
    <t>100877377108</t>
  </si>
  <si>
    <t>1743166 00000 6806</t>
  </si>
  <si>
    <t>1743166 00000 6807</t>
  </si>
  <si>
    <t>1743166 00000 6808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</si>
</sst>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 * #,##0.00_ ;_ * \-#,##0.00_ ;_ * &quot;-&quot;??_ ;_ @_ "/>
    <numFmt numFmtId="165" formatCode="_ * #,##0_ ;_ * \-#,##0_ ;_ * &quot;-&quot;??_ ;_ @_ "/>
    <numFmt numFmtId="167" formatCode="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6"/>
      <color indexed="56"/>
      <name val="Bookman Old Style"/>
      <family val="1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1" fillId="0" borderId="0">
      <alignment vertical="top"/>
    </xf>
    <xf numFmtId="0" fontId="10" fillId="0" borderId="0">
      <alignment vertical="top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/>
    </xf>
    <xf numFmtId="0" fontId="6" fillId="0" borderId="1" xfId="3" applyFont="1" applyFill="1" applyBorder="1" applyAlignment="1">
      <alignment horizontal="center"/>
    </xf>
    <xf numFmtId="165" fontId="7" fillId="0" borderId="1" xfId="1" applyNumberFormat="1" applyFon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43" fontId="8" fillId="0" borderId="1" xfId="0" applyNumberFormat="1" applyFont="1" applyFill="1" applyBorder="1" applyAlignment="1">
      <alignment horizontal="center"/>
    </xf>
    <xf numFmtId="0" fontId="6" fillId="0" borderId="0" xfId="0" applyNumberFormat="1" applyFont="1" applyBorder="1" applyAlignment="1">
      <alignment vertical="center"/>
    </xf>
    <xf numFmtId="0" fontId="2" fillId="0" borderId="1" xfId="3" applyFont="1" applyFill="1" applyBorder="1" applyAlignment="1">
      <alignment horizontal="center"/>
    </xf>
    <xf numFmtId="1" fontId="6" fillId="0" borderId="1" xfId="3" applyNumberFormat="1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/>
    <xf numFmtId="0" fontId="13" fillId="3" borderId="1" xfId="0" applyFont="1" applyFill="1" applyBorder="1" applyAlignment="1">
      <alignment horizontal="left"/>
    </xf>
    <xf numFmtId="0" fontId="4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5" fillId="2" borderId="1" xfId="3" applyNumberFormat="1" applyFont="1" applyFill="1" applyBorder="1" applyAlignment="1">
      <alignment horizontal="center" vertical="center" wrapText="1"/>
    </xf>
    <xf numFmtId="10" fontId="5" fillId="2" borderId="1" xfId="3" applyNumberFormat="1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7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8" xfId="0" applyNumberFormat="1" applyFill="1" applyBorder="1" applyAlignment="1">
      <alignment horizontal="center"/>
    </xf>
    <xf numFmtId="165" fontId="0" fillId="0" borderId="0" xfId="0" applyNumberFormat="1"/>
    <xf numFmtId="165" fontId="0" fillId="4" borderId="1" xfId="0" applyNumberFormat="1" applyFill="1" applyBorder="1" applyAlignment="1">
      <alignment horizontal="center"/>
    </xf>
    <xf numFmtId="165" fontId="14" fillId="4" borderId="1" xfId="0" applyNumberFormat="1" applyFont="1" applyFill="1" applyBorder="1" applyAlignment="1"/>
    <xf numFmtId="2" fontId="10" fillId="0" borderId="1" xfId="0" applyNumberFormat="1" applyFont="1" applyBorder="1" applyAlignment="1">
      <alignment horizontal="center"/>
    </xf>
    <xf numFmtId="165" fontId="14" fillId="0" borderId="1" xfId="0" applyNumberFormat="1" applyFont="1" applyFill="1" applyBorder="1" applyAlignment="1"/>
    <xf numFmtId="165" fontId="0" fillId="5" borderId="1" xfId="0" applyNumberFormat="1" applyFill="1" applyBorder="1" applyAlignment="1">
      <alignment horizontal="center"/>
    </xf>
    <xf numFmtId="165" fontId="0" fillId="0" borderId="0" xfId="0" applyNumberFormat="1" applyFill="1" applyAlignment="1">
      <alignment vertical="center"/>
    </xf>
    <xf numFmtId="17" fontId="6" fillId="0" borderId="0" xfId="0" applyNumberFormat="1" applyFont="1" applyBorder="1" applyAlignment="1">
      <alignment vertical="center"/>
    </xf>
    <xf numFmtId="0" fontId="15" fillId="0" borderId="0" xfId="0" applyFont="1"/>
    <xf numFmtId="0" fontId="15" fillId="3" borderId="1" xfId="0" applyFont="1" applyFill="1" applyBorder="1"/>
    <xf numFmtId="2" fontId="1" fillId="0" borderId="1" xfId="0" applyNumberFormat="1" applyFont="1" applyBorder="1" applyAlignment="1">
      <alignment horizontal="center"/>
    </xf>
    <xf numFmtId="165" fontId="16" fillId="0" borderId="1" xfId="1" applyNumberFormat="1" applyFont="1" applyFill="1" applyBorder="1" applyAlignment="1">
      <alignment horizontal="center"/>
    </xf>
    <xf numFmtId="165" fontId="15" fillId="0" borderId="1" xfId="0" applyNumberFormat="1" applyFont="1" applyFill="1" applyBorder="1" applyAlignment="1">
      <alignment horizontal="center"/>
    </xf>
    <xf numFmtId="165" fontId="17" fillId="0" borderId="1" xfId="0" applyNumberFormat="1" applyFont="1" applyFill="1" applyBorder="1" applyAlignment="1"/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165" fontId="15" fillId="5" borderId="1" xfId="0" applyNumberFormat="1" applyFont="1" applyFill="1" applyBorder="1" applyAlignment="1">
      <alignment horizontal="center"/>
    </xf>
    <xf numFmtId="165" fontId="15" fillId="4" borderId="1" xfId="0" applyNumberFormat="1" applyFont="1" applyFill="1" applyBorder="1" applyAlignment="1">
      <alignment horizontal="center"/>
    </xf>
    <xf numFmtId="165" fontId="17" fillId="4" borderId="1" xfId="0" applyNumberFormat="1" applyFont="1" applyFill="1" applyBorder="1" applyAlignment="1"/>
    <xf numFmtId="0" fontId="15" fillId="0" borderId="0" xfId="0" applyFont="1" applyFill="1" applyAlignment="1">
      <alignment vertical="center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9" fontId="5" fillId="2" borderId="10" xfId="3" applyNumberFormat="1" applyFont="1" applyFill="1" applyBorder="1" applyAlignment="1">
      <alignment horizontal="center" vertical="center" wrapText="1"/>
    </xf>
    <xf numFmtId="9" fontId="5" fillId="2" borderId="11" xfId="3" applyNumberFormat="1" applyFont="1" applyFill="1" applyBorder="1" applyAlignment="1">
      <alignment horizontal="center" vertical="center" wrapText="1"/>
    </xf>
    <xf numFmtId="9" fontId="5" fillId="2" borderId="2" xfId="3" applyNumberFormat="1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9" fillId="3" borderId="6" xfId="0" applyNumberFormat="1" applyFont="1" applyFill="1" applyBorder="1" applyAlignment="1">
      <alignment horizontal="center" vertical="center"/>
    </xf>
    <xf numFmtId="0" fontId="3" fillId="0" borderId="3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9" fontId="5" fillId="2" borderId="7" xfId="3" applyNumberFormat="1" applyFont="1" applyFill="1" applyBorder="1" applyAlignment="1">
      <alignment horizontal="center" vertical="center" wrapText="1"/>
    </xf>
    <xf numFmtId="9" fontId="5" fillId="2" borderId="8" xfId="3" applyNumberFormat="1" applyFont="1" applyFill="1" applyBorder="1" applyAlignment="1">
      <alignment horizontal="center" vertical="center" wrapText="1"/>
    </xf>
    <xf numFmtId="9" fontId="5" fillId="2" borderId="9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/>
    </xf>
    <xf numFmtId="0" fontId="4" fillId="2" borderId="8" xfId="3" applyFont="1" applyFill="1" applyBorder="1" applyAlignment="1">
      <alignment horizontal="center" vertical="center"/>
    </xf>
    <xf numFmtId="0" fontId="4" fillId="2" borderId="9" xfId="3" applyFont="1" applyFill="1" applyBorder="1" applyAlignment="1">
      <alignment horizontal="center" vertical="center"/>
    </xf>
    <xf numFmtId="49" fontId="0" fillId="3" borderId="1" xfId="0" applyNumberFormat="1" applyFill="1" applyBorder="1"/>
    <xf numFmtId="49" fontId="15" fillId="3" borderId="1" xfId="0" applyNumberFormat="1" applyFont="1" applyFill="1" applyBorder="1"/>
  </cellXfs>
  <cellStyles count="6">
    <cellStyle name="Comma" xfId="1" builtinId="3"/>
    <cellStyle name="Comma 2" xfId="2"/>
    <cellStyle name="Normal" xfId="0" builtinId="0"/>
    <cellStyle name="Normal 2" xfId="3"/>
    <cellStyle name="Normal 3" xfId="4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topLeftCell="B1" workbookViewId="0">
      <pane xSplit="3" topLeftCell="E1" activePane="topRight" state="frozen"/>
      <selection activeCell="B1" sqref="B1"/>
      <selection pane="topRight" activeCell="C21" sqref="C21"/>
    </sheetView>
  </sheetViews>
  <sheetFormatPr defaultRowHeight="15" x14ac:dyDescent="0.25"/>
  <cols>
    <col min="1" max="2" width="5.85546875" customWidth="1"/>
    <col min="3" max="3" width="10.85546875" customWidth="1"/>
    <col min="4" max="4" width="20" style="3" customWidth="1"/>
    <col min="5" max="5" width="29.5703125" style="3" customWidth="1"/>
    <col min="6" max="6" width="26.28515625" style="3" customWidth="1"/>
    <col min="7" max="7" width="12.7109375" style="3" customWidth="1"/>
    <col min="8" max="8" width="18.85546875" style="3" customWidth="1"/>
    <col min="9" max="9" width="9.85546875" style="3" bestFit="1" customWidth="1"/>
    <col min="10" max="12" width="9.28515625" customWidth="1"/>
    <col min="13" max="13" width="8.85546875" customWidth="1"/>
    <col min="14" max="14" width="8.7109375" style="1" customWidth="1"/>
    <col min="15" max="15" width="14" style="1" customWidth="1"/>
    <col min="16" max="18" width="9.85546875" style="1" customWidth="1"/>
    <col min="19" max="19" width="7.85546875" style="1" customWidth="1"/>
    <col min="20" max="20" width="8" customWidth="1"/>
    <col min="21" max="21" width="9.5703125" customWidth="1"/>
    <col min="22" max="23" width="12.28515625" customWidth="1"/>
    <col min="24" max="26" width="11.7109375" style="1" customWidth="1"/>
    <col min="27" max="28" width="12.28515625" customWidth="1"/>
    <col min="29" max="29" width="11.28515625" customWidth="1"/>
    <col min="30" max="30" width="21.85546875" customWidth="1"/>
  </cols>
  <sheetData>
    <row r="1" spans="1:32" x14ac:dyDescent="0.25">
      <c r="A1" s="55" t="s">
        <v>18</v>
      </c>
      <c r="B1" s="55"/>
      <c r="C1" s="55"/>
      <c r="D1" s="55"/>
      <c r="E1" s="9"/>
      <c r="F1" s="9"/>
      <c r="G1" s="9"/>
      <c r="H1" s="9"/>
      <c r="I1" s="9"/>
      <c r="J1" s="9"/>
      <c r="K1" s="9"/>
      <c r="L1" s="9"/>
      <c r="M1" s="9"/>
      <c r="N1" s="9"/>
      <c r="O1" s="9" t="s">
        <v>62</v>
      </c>
      <c r="P1" s="33">
        <v>42767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2" x14ac:dyDescent="0.25">
      <c r="A2" s="56" t="s">
        <v>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</row>
    <row r="3" spans="1:32" x14ac:dyDescent="0.25">
      <c r="A3" s="57" t="s">
        <v>50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</row>
    <row r="4" spans="1:32" ht="49.5" customHeight="1" x14ac:dyDescent="0.25">
      <c r="A4" s="58" t="s">
        <v>51</v>
      </c>
      <c r="B4" s="59"/>
      <c r="C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1"/>
    </row>
    <row r="5" spans="1:32" s="17" customFormat="1" ht="22.5" customHeight="1" x14ac:dyDescent="0.25">
      <c r="A5" s="15"/>
      <c r="B5" s="46" t="s">
        <v>54</v>
      </c>
      <c r="C5" s="46" t="s">
        <v>58</v>
      </c>
      <c r="D5" s="52" t="s">
        <v>17</v>
      </c>
      <c r="E5" s="52" t="s">
        <v>22</v>
      </c>
      <c r="F5" s="46" t="s">
        <v>60</v>
      </c>
      <c r="G5" s="46" t="s">
        <v>73</v>
      </c>
      <c r="H5" s="66" t="s">
        <v>74</v>
      </c>
      <c r="I5" s="46" t="s">
        <v>47</v>
      </c>
      <c r="J5" s="16" t="s">
        <v>0</v>
      </c>
      <c r="K5" s="52" t="s">
        <v>48</v>
      </c>
      <c r="L5" s="52" t="s">
        <v>16</v>
      </c>
      <c r="M5" s="52" t="s">
        <v>49</v>
      </c>
      <c r="N5" s="52" t="s">
        <v>21</v>
      </c>
      <c r="O5" s="52" t="s">
        <v>20</v>
      </c>
      <c r="P5" s="52" t="s">
        <v>15</v>
      </c>
      <c r="Q5" s="52" t="s">
        <v>24</v>
      </c>
      <c r="R5" s="52" t="s">
        <v>23</v>
      </c>
      <c r="S5" s="15" t="s">
        <v>12</v>
      </c>
      <c r="T5" s="62" t="s">
        <v>1</v>
      </c>
      <c r="U5" s="62"/>
      <c r="V5" s="16" t="s">
        <v>2</v>
      </c>
      <c r="W5" s="52" t="s">
        <v>46</v>
      </c>
      <c r="X5" s="52" t="s">
        <v>44</v>
      </c>
      <c r="Y5" s="52" t="s">
        <v>45</v>
      </c>
      <c r="Z5" s="52" t="s">
        <v>52</v>
      </c>
      <c r="AA5" s="52" t="s">
        <v>42</v>
      </c>
      <c r="AB5" s="52" t="s">
        <v>43</v>
      </c>
      <c r="AC5" s="63" t="s">
        <v>53</v>
      </c>
      <c r="AD5" s="49" t="s">
        <v>13</v>
      </c>
    </row>
    <row r="6" spans="1:32" s="17" customFormat="1" ht="22.5" customHeight="1" x14ac:dyDescent="0.25">
      <c r="A6" s="16" t="s">
        <v>3</v>
      </c>
      <c r="B6" s="47"/>
      <c r="C6" s="47"/>
      <c r="D6" s="53"/>
      <c r="E6" s="53"/>
      <c r="F6" s="47"/>
      <c r="G6" s="47"/>
      <c r="H6" s="67"/>
      <c r="I6" s="47"/>
      <c r="J6" s="16" t="s">
        <v>4</v>
      </c>
      <c r="K6" s="53"/>
      <c r="L6" s="53"/>
      <c r="M6" s="53"/>
      <c r="N6" s="53"/>
      <c r="O6" s="53"/>
      <c r="P6" s="53"/>
      <c r="Q6" s="53"/>
      <c r="R6" s="53"/>
      <c r="S6" s="18" t="s">
        <v>5</v>
      </c>
      <c r="T6" s="18" t="s">
        <v>10</v>
      </c>
      <c r="U6" s="18" t="s">
        <v>11</v>
      </c>
      <c r="V6" s="18" t="s">
        <v>14</v>
      </c>
      <c r="W6" s="53"/>
      <c r="X6" s="53"/>
      <c r="Y6" s="53"/>
      <c r="Z6" s="53"/>
      <c r="AA6" s="53"/>
      <c r="AB6" s="53"/>
      <c r="AC6" s="64"/>
      <c r="AD6" s="50"/>
    </row>
    <row r="7" spans="1:32" s="17" customFormat="1" ht="33" customHeight="1" x14ac:dyDescent="0.25">
      <c r="A7" s="16" t="s">
        <v>6</v>
      </c>
      <c r="B7" s="48"/>
      <c r="C7" s="48"/>
      <c r="D7" s="54"/>
      <c r="E7" s="54"/>
      <c r="F7" s="48"/>
      <c r="G7" s="48"/>
      <c r="H7" s="68"/>
      <c r="I7" s="48"/>
      <c r="J7" s="16" t="s">
        <v>7</v>
      </c>
      <c r="K7" s="54"/>
      <c r="L7" s="54"/>
      <c r="M7" s="54"/>
      <c r="N7" s="54"/>
      <c r="O7" s="54"/>
      <c r="P7" s="54"/>
      <c r="Q7" s="54"/>
      <c r="R7" s="54"/>
      <c r="S7" s="16" t="s">
        <v>8</v>
      </c>
      <c r="T7" s="19">
        <v>1.7500000000000002E-2</v>
      </c>
      <c r="U7" s="18">
        <v>0.12</v>
      </c>
      <c r="V7" s="16" t="s">
        <v>9</v>
      </c>
      <c r="W7" s="54"/>
      <c r="X7" s="54"/>
      <c r="Y7" s="54"/>
      <c r="Z7" s="54"/>
      <c r="AA7" s="54"/>
      <c r="AB7" s="54"/>
      <c r="AC7" s="65"/>
      <c r="AD7" s="51"/>
    </row>
    <row r="8" spans="1:32" s="2" customFormat="1" ht="22.5" customHeight="1" x14ac:dyDescent="0.3">
      <c r="A8" s="4" t="e">
        <f>#REF!+1</f>
        <v>#REF!</v>
      </c>
      <c r="B8" s="4">
        <v>1</v>
      </c>
      <c r="C8" s="4" t="s">
        <v>63</v>
      </c>
      <c r="D8" s="12" t="s">
        <v>32</v>
      </c>
      <c r="E8" s="12" t="s">
        <v>25</v>
      </c>
      <c r="F8" s="12" t="s">
        <v>75</v>
      </c>
      <c r="G8" s="69" t="s">
        <v>77</v>
      </c>
      <c r="H8" s="69" t="s">
        <v>76</v>
      </c>
      <c r="I8" s="12">
        <v>28</v>
      </c>
      <c r="J8" s="10">
        <v>27</v>
      </c>
      <c r="K8" s="10">
        <v>9000</v>
      </c>
      <c r="L8" s="20">
        <f t="shared" ref="L8:L14" si="0">+K8/30</f>
        <v>300</v>
      </c>
      <c r="M8" s="11">
        <f>J8*L8</f>
        <v>8100</v>
      </c>
      <c r="N8" s="5">
        <f>M8*70%</f>
        <v>5670</v>
      </c>
      <c r="O8" s="6">
        <f>M8*30%</f>
        <v>2430</v>
      </c>
      <c r="P8" s="27">
        <v>37.5</v>
      </c>
      <c r="Q8" s="28">
        <v>30</v>
      </c>
      <c r="R8" s="27">
        <f t="shared" ref="R8:R17" si="1">P8*Q8</f>
        <v>1125</v>
      </c>
      <c r="S8" s="6">
        <f t="shared" ref="S8:S17" si="2">N8+O8+R8</f>
        <v>9225</v>
      </c>
      <c r="T8" s="7">
        <f>SUM(S8*1.75%)</f>
        <v>161.43750000000003</v>
      </c>
      <c r="U8" s="8">
        <f t="shared" ref="U8:U17" si="3">N8*12%</f>
        <v>680.4</v>
      </c>
      <c r="V8" s="6">
        <f>T8+U8</f>
        <v>841.83749999999998</v>
      </c>
      <c r="W8" s="6">
        <f t="shared" ref="W8:W17" si="4">+S8-V8</f>
        <v>8383.1625000000004</v>
      </c>
      <c r="X8" s="6">
        <f t="shared" ref="X8:X9" si="5">+J8*50</f>
        <v>1350</v>
      </c>
      <c r="Y8" s="6"/>
      <c r="Z8" s="6">
        <f t="shared" ref="Z8:Z17" si="6">+Y8+W8+X8</f>
        <v>9733.1625000000004</v>
      </c>
      <c r="AA8" s="6">
        <v>0</v>
      </c>
      <c r="AB8" s="6">
        <v>0</v>
      </c>
      <c r="AC8" s="6">
        <f t="shared" ref="AC8:AC17" si="7">+Z8-AA8</f>
        <v>9733.1625000000004</v>
      </c>
      <c r="AD8" s="6"/>
      <c r="AF8" s="32" t="e">
        <f>+#REF!+#REF!</f>
        <v>#REF!</v>
      </c>
    </row>
    <row r="9" spans="1:32" s="2" customFormat="1" ht="22.5" customHeight="1" x14ac:dyDescent="0.3">
      <c r="A9" s="4" t="e">
        <f>#REF!+1</f>
        <v>#REF!</v>
      </c>
      <c r="B9" s="4">
        <v>2</v>
      </c>
      <c r="C9" s="4" t="s">
        <v>64</v>
      </c>
      <c r="D9" s="12" t="s">
        <v>38</v>
      </c>
      <c r="E9" s="12" t="s">
        <v>31</v>
      </c>
      <c r="F9" s="12" t="s">
        <v>78</v>
      </c>
      <c r="G9" s="69" t="s">
        <v>80</v>
      </c>
      <c r="H9" s="69" t="s">
        <v>79</v>
      </c>
      <c r="I9" s="12">
        <v>28</v>
      </c>
      <c r="J9" s="10">
        <v>28</v>
      </c>
      <c r="K9" s="10">
        <v>9000</v>
      </c>
      <c r="L9" s="20">
        <f t="shared" si="0"/>
        <v>300</v>
      </c>
      <c r="M9" s="11">
        <f t="shared" ref="M9:M17" si="8">J9*L9</f>
        <v>8400</v>
      </c>
      <c r="N9" s="5">
        <f t="shared" ref="N9:N17" si="9">M9*70%</f>
        <v>5880</v>
      </c>
      <c r="O9" s="6">
        <f t="shared" ref="O9:O17" si="10">M9*30%</f>
        <v>2520</v>
      </c>
      <c r="P9" s="27">
        <v>37.5</v>
      </c>
      <c r="Q9" s="28">
        <v>29</v>
      </c>
      <c r="R9" s="27">
        <f t="shared" si="1"/>
        <v>1087.5</v>
      </c>
      <c r="S9" s="6">
        <f t="shared" si="2"/>
        <v>9487.5</v>
      </c>
      <c r="T9" s="7">
        <f t="shared" ref="T9:T17" si="11">SUM(S9*1.75%)</f>
        <v>166.03125000000003</v>
      </c>
      <c r="U9" s="8">
        <f t="shared" si="3"/>
        <v>705.6</v>
      </c>
      <c r="V9" s="6">
        <f t="shared" ref="V9:V14" si="12">T9+U9</f>
        <v>871.63125000000002</v>
      </c>
      <c r="W9" s="6">
        <f t="shared" si="4"/>
        <v>8615.8687499999996</v>
      </c>
      <c r="X9" s="6">
        <f t="shared" si="5"/>
        <v>1400</v>
      </c>
      <c r="Y9" s="6"/>
      <c r="Z9" s="6">
        <f t="shared" si="6"/>
        <v>10015.86875</v>
      </c>
      <c r="AA9" s="6">
        <v>0</v>
      </c>
      <c r="AB9" s="6">
        <v>0</v>
      </c>
      <c r="AC9" s="6">
        <f t="shared" si="7"/>
        <v>10015.86875</v>
      </c>
      <c r="AD9" s="6"/>
    </row>
    <row r="10" spans="1:32" s="2" customFormat="1" ht="22.5" customHeight="1" x14ac:dyDescent="0.3">
      <c r="A10" s="4" t="e">
        <f>A14+1</f>
        <v>#REF!</v>
      </c>
      <c r="B10" s="4">
        <f t="shared" ref="B9:B17" si="13">+B9+1</f>
        <v>3</v>
      </c>
      <c r="C10" s="4" t="s">
        <v>65</v>
      </c>
      <c r="D10" s="12" t="s">
        <v>33</v>
      </c>
      <c r="E10" s="12" t="s">
        <v>26</v>
      </c>
      <c r="F10" s="12" t="s">
        <v>81</v>
      </c>
      <c r="G10" s="69" t="s">
        <v>82</v>
      </c>
      <c r="H10" s="69" t="s">
        <v>83</v>
      </c>
      <c r="I10" s="12">
        <v>28</v>
      </c>
      <c r="J10" s="10">
        <v>28</v>
      </c>
      <c r="K10" s="10">
        <v>9000</v>
      </c>
      <c r="L10" s="20">
        <f t="shared" si="0"/>
        <v>300</v>
      </c>
      <c r="M10" s="11">
        <f>J10*L10</f>
        <v>8400</v>
      </c>
      <c r="N10" s="5">
        <f>M10*70%</f>
        <v>5880</v>
      </c>
      <c r="O10" s="6">
        <f>M10*30%</f>
        <v>2520</v>
      </c>
      <c r="P10" s="27">
        <v>37.5</v>
      </c>
      <c r="Q10" s="28">
        <v>24</v>
      </c>
      <c r="R10" s="27">
        <f t="shared" si="1"/>
        <v>900</v>
      </c>
      <c r="S10" s="6">
        <f t="shared" si="2"/>
        <v>9300</v>
      </c>
      <c r="T10" s="7">
        <f>SUM(S10*1.75%)</f>
        <v>162.75000000000003</v>
      </c>
      <c r="U10" s="8">
        <f t="shared" si="3"/>
        <v>705.6</v>
      </c>
      <c r="V10" s="6">
        <f>T10+U10</f>
        <v>868.35</v>
      </c>
      <c r="W10" s="6">
        <f t="shared" si="4"/>
        <v>8431.65</v>
      </c>
      <c r="X10" s="6"/>
      <c r="Y10" s="6"/>
      <c r="Z10" s="6">
        <f t="shared" si="6"/>
        <v>8431.65</v>
      </c>
      <c r="AA10" s="6">
        <v>0</v>
      </c>
      <c r="AB10" s="6">
        <v>0</v>
      </c>
      <c r="AC10" s="6">
        <f t="shared" si="7"/>
        <v>8431.65</v>
      </c>
      <c r="AD10" s="6"/>
    </row>
    <row r="11" spans="1:32" s="45" customFormat="1" ht="22.5" customHeight="1" x14ac:dyDescent="0.3">
      <c r="A11" s="4" t="e">
        <f>A13+1</f>
        <v>#REF!</v>
      </c>
      <c r="B11" s="4">
        <f t="shared" si="13"/>
        <v>4</v>
      </c>
      <c r="C11" s="4" t="s">
        <v>72</v>
      </c>
      <c r="D11" s="35" t="s">
        <v>34</v>
      </c>
      <c r="E11" s="35" t="s">
        <v>27</v>
      </c>
      <c r="F11" s="35" t="s">
        <v>85</v>
      </c>
      <c r="G11" s="70" t="s">
        <v>86</v>
      </c>
      <c r="H11" s="70" t="s">
        <v>87</v>
      </c>
      <c r="I11" s="35">
        <v>28</v>
      </c>
      <c r="J11" s="10">
        <v>27</v>
      </c>
      <c r="K11" s="10">
        <v>9000</v>
      </c>
      <c r="L11" s="36">
        <f t="shared" si="0"/>
        <v>300</v>
      </c>
      <c r="M11" s="11">
        <f>J11*L11</f>
        <v>8100</v>
      </c>
      <c r="N11" s="37">
        <f>M11*70%</f>
        <v>5670</v>
      </c>
      <c r="O11" s="38">
        <f>M11*30%</f>
        <v>2430</v>
      </c>
      <c r="P11" s="43">
        <v>37.5</v>
      </c>
      <c r="Q11" s="44">
        <v>22</v>
      </c>
      <c r="R11" s="43">
        <f t="shared" si="1"/>
        <v>825</v>
      </c>
      <c r="S11" s="38">
        <f t="shared" si="2"/>
        <v>8925</v>
      </c>
      <c r="T11" s="7">
        <f>SUM(S11*1.75%)</f>
        <v>156.18750000000003</v>
      </c>
      <c r="U11" s="8">
        <f t="shared" si="3"/>
        <v>680.4</v>
      </c>
      <c r="V11" s="38">
        <f>T11+U11</f>
        <v>836.58749999999998</v>
      </c>
      <c r="W11" s="38">
        <f t="shared" si="4"/>
        <v>8088.4125000000004</v>
      </c>
      <c r="X11" s="38"/>
      <c r="Y11" s="38"/>
      <c r="Z11" s="38">
        <f t="shared" si="6"/>
        <v>8088.4125000000004</v>
      </c>
      <c r="AA11" s="38">
        <v>0</v>
      </c>
      <c r="AB11" s="38">
        <v>0</v>
      </c>
      <c r="AC11" s="38">
        <f t="shared" si="7"/>
        <v>8088.4125000000004</v>
      </c>
      <c r="AD11" s="38"/>
    </row>
    <row r="12" spans="1:32" s="45" customFormat="1" ht="22.5" customHeight="1" x14ac:dyDescent="0.3">
      <c r="A12" s="4" t="e">
        <f>A9+1</f>
        <v>#REF!</v>
      </c>
      <c r="B12" s="4">
        <f t="shared" si="13"/>
        <v>5</v>
      </c>
      <c r="C12" s="4" t="s">
        <v>71</v>
      </c>
      <c r="D12" s="35" t="s">
        <v>35</v>
      </c>
      <c r="E12" s="35" t="s">
        <v>28</v>
      </c>
      <c r="F12" s="35" t="s">
        <v>88</v>
      </c>
      <c r="G12" s="70" t="s">
        <v>90</v>
      </c>
      <c r="H12" s="70" t="s">
        <v>89</v>
      </c>
      <c r="I12" s="35">
        <v>28</v>
      </c>
      <c r="J12" s="10">
        <v>27</v>
      </c>
      <c r="K12" s="10">
        <v>9000</v>
      </c>
      <c r="L12" s="36">
        <f t="shared" si="0"/>
        <v>300</v>
      </c>
      <c r="M12" s="11">
        <f t="shared" si="8"/>
        <v>8100</v>
      </c>
      <c r="N12" s="37">
        <f t="shared" si="9"/>
        <v>5670</v>
      </c>
      <c r="O12" s="38">
        <f t="shared" si="10"/>
        <v>2430</v>
      </c>
      <c r="P12" s="43">
        <v>37.5</v>
      </c>
      <c r="Q12" s="44">
        <v>27</v>
      </c>
      <c r="R12" s="43">
        <f t="shared" si="1"/>
        <v>1012.5</v>
      </c>
      <c r="S12" s="38">
        <f t="shared" si="2"/>
        <v>9112.5</v>
      </c>
      <c r="T12" s="7">
        <f t="shared" si="11"/>
        <v>159.46875000000003</v>
      </c>
      <c r="U12" s="8">
        <f t="shared" si="3"/>
        <v>680.4</v>
      </c>
      <c r="V12" s="38">
        <f t="shared" si="12"/>
        <v>839.86874999999998</v>
      </c>
      <c r="W12" s="38">
        <f t="shared" si="4"/>
        <v>8272.6312500000004</v>
      </c>
      <c r="X12" s="38"/>
      <c r="Y12" s="38"/>
      <c r="Z12" s="38">
        <f t="shared" si="6"/>
        <v>8272.6312500000004</v>
      </c>
      <c r="AA12" s="38">
        <v>2500</v>
      </c>
      <c r="AB12" s="38">
        <v>0</v>
      </c>
      <c r="AC12" s="38">
        <f t="shared" si="7"/>
        <v>5772.6312500000004</v>
      </c>
      <c r="AD12" s="38"/>
    </row>
    <row r="13" spans="1:32" s="45" customFormat="1" ht="22.5" customHeight="1" x14ac:dyDescent="0.3">
      <c r="A13" s="4" t="e">
        <f>#REF!+1</f>
        <v>#REF!</v>
      </c>
      <c r="B13" s="4">
        <f t="shared" si="13"/>
        <v>6</v>
      </c>
      <c r="C13" s="4" t="s">
        <v>70</v>
      </c>
      <c r="D13" s="35" t="s">
        <v>36</v>
      </c>
      <c r="E13" s="35" t="s">
        <v>29</v>
      </c>
      <c r="F13" s="35" t="s">
        <v>91</v>
      </c>
      <c r="G13" s="70" t="s">
        <v>93</v>
      </c>
      <c r="H13" s="70" t="s">
        <v>92</v>
      </c>
      <c r="I13" s="35">
        <v>28</v>
      </c>
      <c r="J13" s="10">
        <v>27</v>
      </c>
      <c r="K13" s="10">
        <v>9000</v>
      </c>
      <c r="L13" s="36">
        <f t="shared" si="0"/>
        <v>300</v>
      </c>
      <c r="M13" s="11">
        <f t="shared" si="8"/>
        <v>8100</v>
      </c>
      <c r="N13" s="37">
        <f t="shared" si="9"/>
        <v>5670</v>
      </c>
      <c r="O13" s="38">
        <f t="shared" si="10"/>
        <v>2430</v>
      </c>
      <c r="P13" s="43">
        <v>37.5</v>
      </c>
      <c r="Q13" s="44">
        <v>35</v>
      </c>
      <c r="R13" s="43">
        <f t="shared" si="1"/>
        <v>1312.5</v>
      </c>
      <c r="S13" s="38">
        <f t="shared" si="2"/>
        <v>9412.5</v>
      </c>
      <c r="T13" s="7">
        <f t="shared" si="11"/>
        <v>164.71875000000003</v>
      </c>
      <c r="U13" s="8">
        <f t="shared" si="3"/>
        <v>680.4</v>
      </c>
      <c r="V13" s="38">
        <f t="shared" si="12"/>
        <v>845.11874999999998</v>
      </c>
      <c r="W13" s="38">
        <f t="shared" si="4"/>
        <v>8567.3812500000004</v>
      </c>
      <c r="X13" s="38"/>
      <c r="Y13" s="38"/>
      <c r="Z13" s="38">
        <f t="shared" si="6"/>
        <v>8567.3812500000004</v>
      </c>
      <c r="AA13" s="38">
        <v>0</v>
      </c>
      <c r="AB13" s="38">
        <v>0</v>
      </c>
      <c r="AC13" s="38">
        <f t="shared" si="7"/>
        <v>8567.3812500000004</v>
      </c>
      <c r="AD13" s="38"/>
    </row>
    <row r="14" spans="1:32" s="2" customFormat="1" ht="22.5" customHeight="1" x14ac:dyDescent="0.3">
      <c r="A14" s="4" t="e">
        <f>A11+1</f>
        <v>#REF!</v>
      </c>
      <c r="B14" s="4">
        <f t="shared" si="13"/>
        <v>7</v>
      </c>
      <c r="C14" s="4" t="s">
        <v>66</v>
      </c>
      <c r="D14" s="12" t="s">
        <v>37</v>
      </c>
      <c r="E14" s="12" t="s">
        <v>30</v>
      </c>
      <c r="F14" s="12" t="s">
        <v>84</v>
      </c>
      <c r="G14" s="69" t="s">
        <v>95</v>
      </c>
      <c r="H14" s="69" t="s">
        <v>94</v>
      </c>
      <c r="I14" s="12">
        <v>28</v>
      </c>
      <c r="J14" s="10">
        <v>27</v>
      </c>
      <c r="K14" s="10">
        <v>9000</v>
      </c>
      <c r="L14" s="20">
        <f t="shared" si="0"/>
        <v>300</v>
      </c>
      <c r="M14" s="11">
        <f t="shared" si="8"/>
        <v>8100</v>
      </c>
      <c r="N14" s="5">
        <f t="shared" si="9"/>
        <v>5670</v>
      </c>
      <c r="O14" s="6">
        <f t="shared" si="10"/>
        <v>2430</v>
      </c>
      <c r="P14" s="27">
        <v>37.5</v>
      </c>
      <c r="Q14" s="28">
        <v>30</v>
      </c>
      <c r="R14" s="27">
        <f t="shared" si="1"/>
        <v>1125</v>
      </c>
      <c r="S14" s="6">
        <f t="shared" si="2"/>
        <v>9225</v>
      </c>
      <c r="T14" s="7">
        <f t="shared" si="11"/>
        <v>161.43750000000003</v>
      </c>
      <c r="U14" s="8">
        <f t="shared" si="3"/>
        <v>680.4</v>
      </c>
      <c r="V14" s="6">
        <f t="shared" si="12"/>
        <v>841.83749999999998</v>
      </c>
      <c r="W14" s="6">
        <f t="shared" si="4"/>
        <v>8383.1625000000004</v>
      </c>
      <c r="X14" s="6"/>
      <c r="Y14" s="6"/>
      <c r="Z14" s="6">
        <f t="shared" si="6"/>
        <v>8383.1625000000004</v>
      </c>
      <c r="AA14" s="6">
        <v>0</v>
      </c>
      <c r="AB14" s="6">
        <v>0</v>
      </c>
      <c r="AC14" s="6">
        <f t="shared" si="7"/>
        <v>8383.1625000000004</v>
      </c>
      <c r="AD14" s="6"/>
    </row>
    <row r="15" spans="1:32" s="34" customFormat="1" ht="18.75" x14ac:dyDescent="0.3">
      <c r="B15" s="4">
        <f t="shared" si="13"/>
        <v>8</v>
      </c>
      <c r="C15" s="4" t="s">
        <v>68</v>
      </c>
      <c r="D15" s="13" t="s">
        <v>39</v>
      </c>
      <c r="E15" s="12" t="s">
        <v>105</v>
      </c>
      <c r="F15" s="35" t="s">
        <v>96</v>
      </c>
      <c r="G15" s="70" t="s">
        <v>98</v>
      </c>
      <c r="H15" s="70" t="s">
        <v>97</v>
      </c>
      <c r="I15" s="35">
        <v>28</v>
      </c>
      <c r="J15" s="10">
        <v>25</v>
      </c>
      <c r="K15" s="10">
        <v>14000</v>
      </c>
      <c r="L15" s="36">
        <f t="shared" ref="L15:L17" si="14">+K15/30</f>
        <v>466.66666666666669</v>
      </c>
      <c r="M15" s="11">
        <f t="shared" si="8"/>
        <v>11666.666666666668</v>
      </c>
      <c r="N15" s="37">
        <f t="shared" si="9"/>
        <v>8166.666666666667</v>
      </c>
      <c r="O15" s="38">
        <f t="shared" si="10"/>
        <v>3500.0000000000005</v>
      </c>
      <c r="P15" s="38">
        <v>58.333333333333336</v>
      </c>
      <c r="Q15" s="39">
        <v>26</v>
      </c>
      <c r="R15" s="38">
        <f t="shared" si="1"/>
        <v>1516.6666666666667</v>
      </c>
      <c r="S15" s="38">
        <f t="shared" si="2"/>
        <v>13183.333333333334</v>
      </c>
      <c r="T15" s="7">
        <f t="shared" si="11"/>
        <v>230.70833333333337</v>
      </c>
      <c r="U15" s="8">
        <f t="shared" si="3"/>
        <v>980</v>
      </c>
      <c r="V15" s="38">
        <f t="shared" ref="V15:V17" si="15">T15+U15</f>
        <v>1210.7083333333335</v>
      </c>
      <c r="W15" s="38">
        <f t="shared" si="4"/>
        <v>11972.625</v>
      </c>
      <c r="X15" s="40">
        <v>2000</v>
      </c>
      <c r="Y15" s="40">
        <v>5000</v>
      </c>
      <c r="Z15" s="38">
        <f t="shared" si="6"/>
        <v>18972.625</v>
      </c>
      <c r="AA15" s="41"/>
      <c r="AB15" s="41"/>
      <c r="AC15" s="42">
        <f t="shared" si="7"/>
        <v>18972.625</v>
      </c>
      <c r="AD15" s="35" t="s">
        <v>55</v>
      </c>
    </row>
    <row r="16" spans="1:32" s="34" customFormat="1" ht="18.75" x14ac:dyDescent="0.3">
      <c r="B16" s="4">
        <f t="shared" si="13"/>
        <v>9</v>
      </c>
      <c r="C16" s="4" t="s">
        <v>69</v>
      </c>
      <c r="D16" s="13" t="s">
        <v>40</v>
      </c>
      <c r="E16" s="12" t="s">
        <v>106</v>
      </c>
      <c r="F16" s="35" t="s">
        <v>99</v>
      </c>
      <c r="G16" s="70" t="s">
        <v>101</v>
      </c>
      <c r="H16" s="70" t="s">
        <v>100</v>
      </c>
      <c r="I16" s="35">
        <v>28</v>
      </c>
      <c r="J16" s="10">
        <v>24</v>
      </c>
      <c r="K16" s="10">
        <v>12000</v>
      </c>
      <c r="L16" s="36">
        <f t="shared" si="14"/>
        <v>400</v>
      </c>
      <c r="M16" s="11">
        <f t="shared" si="8"/>
        <v>9600</v>
      </c>
      <c r="N16" s="37">
        <f t="shared" si="9"/>
        <v>6720</v>
      </c>
      <c r="O16" s="38">
        <f t="shared" si="10"/>
        <v>2880</v>
      </c>
      <c r="P16" s="38">
        <v>50</v>
      </c>
      <c r="Q16" s="39">
        <v>32</v>
      </c>
      <c r="R16" s="38">
        <f t="shared" si="1"/>
        <v>1600</v>
      </c>
      <c r="S16" s="38">
        <f t="shared" si="2"/>
        <v>11200</v>
      </c>
      <c r="T16" s="7">
        <f t="shared" si="11"/>
        <v>196.00000000000003</v>
      </c>
      <c r="U16" s="8">
        <f t="shared" si="3"/>
        <v>806.4</v>
      </c>
      <c r="V16" s="38">
        <f t="shared" si="15"/>
        <v>1002.4</v>
      </c>
      <c r="W16" s="38">
        <f t="shared" si="4"/>
        <v>10197.6</v>
      </c>
      <c r="X16" s="40">
        <v>1900</v>
      </c>
      <c r="Y16" s="40">
        <v>2000</v>
      </c>
      <c r="Z16" s="38">
        <f t="shared" si="6"/>
        <v>14097.6</v>
      </c>
      <c r="AA16" s="41">
        <v>0</v>
      </c>
      <c r="AB16" s="41">
        <v>0</v>
      </c>
      <c r="AC16" s="42">
        <f t="shared" si="7"/>
        <v>14097.6</v>
      </c>
      <c r="AD16" s="35" t="s">
        <v>55</v>
      </c>
    </row>
    <row r="17" spans="2:30" ht="18.75" x14ac:dyDescent="0.3">
      <c r="B17" s="4">
        <f t="shared" si="13"/>
        <v>10</v>
      </c>
      <c r="C17" s="4" t="s">
        <v>67</v>
      </c>
      <c r="D17" s="14" t="s">
        <v>41</v>
      </c>
      <c r="E17" s="12" t="s">
        <v>107</v>
      </c>
      <c r="F17" s="12" t="s">
        <v>102</v>
      </c>
      <c r="G17" s="69" t="s">
        <v>103</v>
      </c>
      <c r="H17" s="69" t="s">
        <v>104</v>
      </c>
      <c r="I17" s="12">
        <v>28</v>
      </c>
      <c r="J17" s="10">
        <v>24</v>
      </c>
      <c r="K17" s="10">
        <v>10000</v>
      </c>
      <c r="L17" s="29">
        <f t="shared" si="14"/>
        <v>333.33333333333331</v>
      </c>
      <c r="M17" s="11">
        <f t="shared" si="8"/>
        <v>8000</v>
      </c>
      <c r="N17" s="5">
        <f t="shared" si="9"/>
        <v>5600</v>
      </c>
      <c r="O17" s="6">
        <f t="shared" si="10"/>
        <v>2400</v>
      </c>
      <c r="P17" s="6">
        <v>41.666666666666664</v>
      </c>
      <c r="Q17" s="30">
        <v>43</v>
      </c>
      <c r="R17" s="6">
        <f t="shared" si="1"/>
        <v>1791.6666666666665</v>
      </c>
      <c r="S17" s="6">
        <f t="shared" si="2"/>
        <v>9791.6666666666661</v>
      </c>
      <c r="T17" s="7">
        <f t="shared" si="11"/>
        <v>171.35416666666669</v>
      </c>
      <c r="U17" s="8">
        <f t="shared" si="3"/>
        <v>672</v>
      </c>
      <c r="V17" s="6">
        <f t="shared" si="15"/>
        <v>843.35416666666674</v>
      </c>
      <c r="W17" s="6">
        <f t="shared" si="4"/>
        <v>8948.3125</v>
      </c>
      <c r="X17" s="21">
        <v>2000</v>
      </c>
      <c r="Y17" s="21">
        <v>5000</v>
      </c>
      <c r="Z17" s="6">
        <f t="shared" si="6"/>
        <v>15948.3125</v>
      </c>
      <c r="AA17" s="22"/>
      <c r="AB17" s="22"/>
      <c r="AC17" s="31">
        <f t="shared" si="7"/>
        <v>15948.3125</v>
      </c>
      <c r="AD17" s="12" t="s">
        <v>55</v>
      </c>
    </row>
    <row r="18" spans="2:30" x14ac:dyDescent="0.25">
      <c r="V18" s="26">
        <f>SUM(V8:V17)</f>
        <v>9001.6937499999985</v>
      </c>
      <c r="Z18" s="24">
        <f>SUM(Z8:Z17)</f>
        <v>110510.80624999999</v>
      </c>
      <c r="AA18" s="26">
        <f>SUM(AA8:AA17)</f>
        <v>2500</v>
      </c>
      <c r="AC18" s="25">
        <f>SUM(AC8:AC17)</f>
        <v>108010.80624999999</v>
      </c>
      <c r="AD18" s="26"/>
    </row>
    <row r="19" spans="2:30" x14ac:dyDescent="0.25">
      <c r="Z19" s="24"/>
      <c r="AD19" s="23"/>
    </row>
    <row r="20" spans="2:30" x14ac:dyDescent="0.25">
      <c r="Z20" s="24"/>
    </row>
    <row r="21" spans="2:30" x14ac:dyDescent="0.25">
      <c r="Z21" s="24"/>
    </row>
  </sheetData>
  <autoFilter ref="A7:AF18"/>
  <mergeCells count="29">
    <mergeCell ref="E5:E7"/>
    <mergeCell ref="F5:F7"/>
    <mergeCell ref="G5:G7"/>
    <mergeCell ref="H5:H7"/>
    <mergeCell ref="P5:P7"/>
    <mergeCell ref="AA5:AA7"/>
    <mergeCell ref="AB5:AB7"/>
    <mergeCell ref="AC5:AC7"/>
    <mergeCell ref="Q5:Q7"/>
    <mergeCell ref="R5:R7"/>
    <mergeCell ref="X5:X7"/>
    <mergeCell ref="Y5:Y7"/>
    <mergeCell ref="Z5:Z7"/>
    <mergeCell ref="C5:C7"/>
    <mergeCell ref="AD5:AD7"/>
    <mergeCell ref="D5:D7"/>
    <mergeCell ref="B5:B7"/>
    <mergeCell ref="A1:D1"/>
    <mergeCell ref="L5:L7"/>
    <mergeCell ref="N5:N7"/>
    <mergeCell ref="O5:O7"/>
    <mergeCell ref="A2:AD2"/>
    <mergeCell ref="A3:AD3"/>
    <mergeCell ref="A4:AD4"/>
    <mergeCell ref="I5:I7"/>
    <mergeCell ref="K5:K7"/>
    <mergeCell ref="M5:M7"/>
    <mergeCell ref="T5:U5"/>
    <mergeCell ref="W5:W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"/>
  <sheetViews>
    <sheetView workbookViewId="0">
      <selection activeCell="G4" sqref="G4"/>
    </sheetView>
  </sheetViews>
  <sheetFormatPr defaultRowHeight="15" x14ac:dyDescent="0.25"/>
  <sheetData>
    <row r="2" spans="2:6" x14ac:dyDescent="0.25">
      <c r="B2" t="s">
        <v>56</v>
      </c>
    </row>
    <row r="4" spans="2:6" x14ac:dyDescent="0.25">
      <c r="B4" t="s">
        <v>57</v>
      </c>
      <c r="C4" t="s">
        <v>58</v>
      </c>
      <c r="D4" t="s">
        <v>59</v>
      </c>
      <c r="E4" t="s">
        <v>60</v>
      </c>
      <c r="F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Incentive</vt:lpstr>
      <vt:lpstr>Sheet1</vt:lpstr>
      <vt:lpstr>Payon</vt:lpstr>
      <vt:lpstr>Payroll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Gandhimathi</cp:lastModifiedBy>
  <cp:lastPrinted>2016-09-21T01:18:28Z</cp:lastPrinted>
  <dcterms:created xsi:type="dcterms:W3CDTF">2012-10-06T11:46:57Z</dcterms:created>
  <dcterms:modified xsi:type="dcterms:W3CDTF">2017-04-19T09:19:23Z</dcterms:modified>
</cp:coreProperties>
</file>